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EVM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<sst xmlns="http://schemas.openxmlformats.org/spreadsheetml/2006/main" count="23" uniqueCount="23">
  <si>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EVM CALCULATOR</t>
  </si>
  <si>
    <t>Project Budget</t>
  </si>
  <si>
    <t>Change only the blue cells!</t>
  </si>
  <si>
    <t>Project Start</t>
  </si>
  <si>
    <t>Project End</t>
  </si>
  <si>
    <t>Total Spent</t>
  </si>
  <si>
    <t>Work Completed</t>
  </si>
  <si>
    <t>Current Date</t>
  </si>
  <si>
    <t>Find more at:
https://egecangun.com</t>
  </si>
  <si>
    <t>Project Duration</t>
  </si>
  <si>
    <t>% Done</t>
  </si>
  <si>
    <t>Budget at Completion [BAC]</t>
  </si>
  <si>
    <t>Actual Cost [AC]</t>
  </si>
  <si>
    <t>Planned Value [PV]</t>
  </si>
  <si>
    <t>Earned Value [EV]</t>
  </si>
  <si>
    <t>Cost Variance [CV]</t>
  </si>
  <si>
    <t>Cost Performance Index [CPI]</t>
  </si>
  <si>
    <t>Schedule Variance [SV]</t>
  </si>
  <si>
    <t>Schedule Performance Index [SPI]</t>
  </si>
  <si>
    <t>Estimate at Completion [EAC]</t>
  </si>
  <si>
    <t>Estimate to Completion [ETC]</t>
  </si>
  <si>
    <t>Variance at Completion [VAC]</t>
  </si>
  <si>
    <t>To-Complete Performance Index [TCPI]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</si>
</sst>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#,###.0_);[Red]\(&quot;$&quot;#,###.0\)"/>
    <numFmt numFmtId="179" formatCode="[$-409]dddd,mmmm\ d,yyyy;@"/>
    <numFmt numFmtId="180" formatCode="0.0%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0"/>
      <scheme val="minor"/>
    </font>
    <font>
      <b/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3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2" applyNumberFormat="0" applyFill="0" applyAlignment="0" applyProtection="0">
      <alignment vertical="center"/>
    </xf>
    <xf numFmtId="0" fontId="10" fillId="0" borderId="32" applyNumberFormat="0" applyFill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34" applyNumberFormat="0" applyAlignment="0" applyProtection="0">
      <alignment vertical="center"/>
    </xf>
    <xf numFmtId="0" fontId="13" fillId="9" borderId="35" applyNumberFormat="0" applyAlignment="0" applyProtection="0">
      <alignment vertical="center"/>
    </xf>
    <xf numFmtId="0" fontId="14" fillId="9" borderId="34" applyNumberFormat="0" applyAlignment="0" applyProtection="0">
      <alignment vertical="center"/>
    </xf>
    <xf numFmtId="0" fontId="15" fillId="10" borderId="36" applyNumberFormat="0" applyAlignment="0" applyProtection="0">
      <alignment vertical="center"/>
    </xf>
    <xf numFmtId="0" fontId="16" fillId="0" borderId="37" applyNumberFormat="0" applyFill="0" applyAlignment="0" applyProtection="0">
      <alignment vertical="center"/>
    </xf>
    <xf numFmtId="0" fontId="17" fillId="0" borderId="3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178" fontId="0" fillId="4" borderId="5" xfId="0" applyNumberFormat="1" applyFill="1" applyBorder="1" applyAlignment="1">
      <alignment horizontal="center" vertical="center"/>
    </xf>
    <xf numFmtId="0" fontId="2" fillId="5" borderId="6" xfId="6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/>
    </xf>
    <xf numFmtId="179" fontId="0" fillId="4" borderId="8" xfId="0" applyNumberFormat="1" applyFill="1" applyBorder="1" applyAlignment="1">
      <alignment horizontal="center" vertical="center"/>
    </xf>
    <xf numFmtId="0" fontId="2" fillId="5" borderId="9" xfId="6" applyFont="1" applyFill="1" applyBorder="1" applyAlignment="1">
      <alignment horizontal="center" vertical="center" wrapText="1"/>
    </xf>
    <xf numFmtId="178" fontId="0" fillId="4" borderId="8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180" fontId="0" fillId="4" borderId="11" xfId="0" applyNumberFormat="1" applyFill="1" applyBorder="1" applyAlignment="1">
      <alignment horizontal="center" vertical="center"/>
    </xf>
    <xf numFmtId="0" fontId="2" fillId="5" borderId="12" xfId="6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left" vertical="center"/>
    </xf>
    <xf numFmtId="179" fontId="0" fillId="2" borderId="14" xfId="0" applyNumberFormat="1" applyFill="1" applyBorder="1" applyAlignment="1">
      <alignment horizontal="center" vertical="center"/>
    </xf>
    <xf numFmtId="0" fontId="3" fillId="5" borderId="9" xfId="6" applyFont="1" applyFill="1" applyBorder="1" applyAlignment="1">
      <alignment horizontal="center" vertical="center" wrapText="1"/>
    </xf>
    <xf numFmtId="179" fontId="0" fillId="2" borderId="15" xfId="0" applyNumberFormat="1" applyFill="1" applyBorder="1" applyAlignment="1">
      <alignment horizontal="center" vertical="center"/>
    </xf>
    <xf numFmtId="180" fontId="0" fillId="2" borderId="16" xfId="0" applyNumberForma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" fillId="5" borderId="12" xfId="6" applyFont="1" applyFill="1" applyBorder="1" applyAlignment="1">
      <alignment horizontal="center" vertical="center" wrapText="1"/>
    </xf>
    <xf numFmtId="178" fontId="0" fillId="2" borderId="18" xfId="0" applyNumberFormat="1" applyFill="1" applyBorder="1" applyAlignment="1">
      <alignment horizontal="center" vertical="center"/>
    </xf>
    <xf numFmtId="0" fontId="3" fillId="5" borderId="6" xfId="6" applyFont="1" applyFill="1" applyBorder="1" applyAlignment="1">
      <alignment horizontal="center" vertical="center" wrapText="1"/>
    </xf>
    <xf numFmtId="178" fontId="0" fillId="2" borderId="15" xfId="0" applyNumberFormat="1" applyFill="1" applyBorder="1" applyAlignment="1">
      <alignment horizontal="center" vertical="center"/>
    </xf>
    <xf numFmtId="178" fontId="0" fillId="2" borderId="16" xfId="0" applyNumberFormat="1" applyFill="1" applyBorder="1" applyAlignment="1">
      <alignment horizontal="center" vertical="center"/>
    </xf>
    <xf numFmtId="0" fontId="0" fillId="6" borderId="19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21" xfId="0" applyFill="1" applyBorder="1" applyAlignment="1">
      <alignment horizontal="left" vertical="center"/>
    </xf>
    <xf numFmtId="178" fontId="0" fillId="2" borderId="22" xfId="0" applyNumberForma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180" fontId="0" fillId="2" borderId="22" xfId="0" applyNumberForma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180" fontId="0" fillId="2" borderId="29" xfId="0" applyNumberForma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gecangu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5"/>
  <sheetViews>
    <sheetView tabSelected="1" workbookViewId="0">
      <selection activeCell="M17" sqref="M17"/>
    </sheetView>
  </sheetViews>
  <sheetFormatPr defaultColWidth="9" defaultRowHeight="15" outlineLevelCol="3"/>
  <cols>
    <col min="1" max="1" width="9" style="1"/>
    <col min="2" max="2" width="39.5714285714286" style="1" customWidth="1"/>
    <col min="3" max="3" width="24.7142857142857" style="1"/>
    <col min="4" max="4" width="27.2857142857143" style="1" customWidth="1"/>
    <col min="5" max="16384" width="9" style="1"/>
  </cols>
  <sheetData>
    <row r="1" ht="15.75"/>
    <row r="2" s="1" customFormat="1" ht="15.75" spans="2:4">
      <c r="B2" s="2" t="s">
        <v>0</v>
      </c>
      <c r="C2" s="3"/>
      <c r="D2" s="4"/>
    </row>
    <row r="3" s="1" customFormat="1" spans="2:4">
      <c r="B3" s="5" t="s">
        <v>1</v>
      </c>
      <c r="C3" s="6">
        <v>4000</v>
      </c>
      <c r="D3" s="7" t="s">
        <v>2</v>
      </c>
    </row>
    <row r="4" s="1" customFormat="1" spans="2:4">
      <c r="B4" s="8" t="s">
        <v>3</v>
      </c>
      <c r="C4" s="9">
        <v>45671</v>
      </c>
      <c r="D4" s="10"/>
    </row>
    <row r="5" s="1" customFormat="1" spans="2:4">
      <c r="B5" s="8" t="s">
        <v>4</v>
      </c>
      <c r="C5" s="9">
        <v>47132</v>
      </c>
      <c r="D5" s="10"/>
    </row>
    <row r="6" s="1" customFormat="1" spans="2:4">
      <c r="B6" s="8" t="s">
        <v>5</v>
      </c>
      <c r="C6" s="11">
        <v>1500</v>
      </c>
      <c r="D6" s="10"/>
    </row>
    <row r="7" s="1" customFormat="1" ht="15.75" spans="2:4">
      <c r="B7" s="12" t="s">
        <v>6</v>
      </c>
      <c r="C7" s="13">
        <v>0.35</v>
      </c>
      <c r="D7" s="14"/>
    </row>
    <row r="8" s="1" customFormat="1" spans="2:4">
      <c r="B8" s="15" t="s">
        <v>7</v>
      </c>
      <c r="C8" s="16">
        <f ca="1">TODAY()</f>
        <v>46187</v>
      </c>
      <c r="D8" s="17" t="s">
        <v>8</v>
      </c>
    </row>
    <row r="9" s="1" customFormat="1" spans="2:4">
      <c r="B9" s="8" t="s">
        <v>9</v>
      </c>
      <c r="C9" s="18" t="str">
        <f>DATEDIF(C4,C5,"Y")&amp;" Years, "&amp;DATEDIF(C4,C5,"YM")&amp;" Months, "&amp;DATEDIF(C4,C5,"YD")&amp;" Days"</f>
        <v>4 Years, 0 Months, 0 Days</v>
      </c>
      <c r="D9" s="17"/>
    </row>
    <row r="10" s="1" customFormat="1" ht="15.75" spans="2:4">
      <c r="B10" s="12" t="s">
        <v>10</v>
      </c>
      <c r="C10" s="19">
        <f ca="1">(C8-C4)/(C5-C4)</f>
        <v>0.353182751540041</v>
      </c>
      <c r="D10" s="17"/>
    </row>
    <row r="11" s="1" customFormat="1" ht="15.75" spans="2:4">
      <c r="B11" s="20"/>
      <c r="C11" s="21"/>
      <c r="D11" s="22"/>
    </row>
    <row r="12" s="1" customFormat="1" spans="2:4">
      <c r="B12" s="5" t="s">
        <v>11</v>
      </c>
      <c r="C12" s="23">
        <f>C3</f>
        <v>4000</v>
      </c>
      <c r="D12" s="24"/>
    </row>
    <row r="13" s="1" customFormat="1" spans="2:4">
      <c r="B13" s="8" t="s">
        <v>12</v>
      </c>
      <c r="C13" s="25">
        <f>C6</f>
        <v>1500</v>
      </c>
      <c r="D13" s="17"/>
    </row>
    <row r="14" s="1" customFormat="1" spans="2:4">
      <c r="B14" s="8" t="s">
        <v>13</v>
      </c>
      <c r="C14" s="25">
        <f ca="1">C10*C12</f>
        <v>1412.73100616016</v>
      </c>
      <c r="D14" s="17"/>
    </row>
    <row r="15" s="1" customFormat="1" ht="15.75" spans="2:4">
      <c r="B15" s="12" t="s">
        <v>14</v>
      </c>
      <c r="C15" s="26">
        <f>C12*C7</f>
        <v>1400</v>
      </c>
      <c r="D15" s="22"/>
    </row>
    <row r="16" s="1" customFormat="1" spans="2:4">
      <c r="B16" s="27"/>
      <c r="C16" s="28"/>
      <c r="D16" s="29"/>
    </row>
    <row r="17" s="1" customFormat="1" spans="2:4">
      <c r="B17" s="8" t="s">
        <v>15</v>
      </c>
      <c r="C17" s="30">
        <f>C15-C13</f>
        <v>-100</v>
      </c>
      <c r="D17" s="31" t="str">
        <f>IF(C18&lt;1,"Over Budget","Under Budget")</f>
        <v>Over Budget</v>
      </c>
    </row>
    <row r="18" s="1" customFormat="1" spans="2:4">
      <c r="B18" s="8" t="s">
        <v>16</v>
      </c>
      <c r="C18" s="32">
        <f>C15/C13</f>
        <v>0.933333333333333</v>
      </c>
      <c r="D18" s="33"/>
    </row>
    <row r="19" s="1" customFormat="1" spans="2:4">
      <c r="B19" s="8" t="s">
        <v>17</v>
      </c>
      <c r="C19" s="30">
        <f ca="1">C15-C14</f>
        <v>-12.7310061601643</v>
      </c>
      <c r="D19" s="31" t="str">
        <f ca="1">IF(C20&lt;1,"Behind Schedule","Ahead of Schedule")</f>
        <v>Behind Schedule</v>
      </c>
    </row>
    <row r="20" s="1" customFormat="1" spans="2:4">
      <c r="B20" s="8" t="s">
        <v>18</v>
      </c>
      <c r="C20" s="32">
        <f ca="1">C15/C14</f>
        <v>0.990988372093023</v>
      </c>
      <c r="D20" s="33"/>
    </row>
    <row r="21" s="1" customFormat="1" spans="2:4">
      <c r="B21" s="34"/>
      <c r="C21" s="35"/>
      <c r="D21" s="36"/>
    </row>
    <row r="22" spans="2:4">
      <c r="B22" s="8" t="s">
        <v>19</v>
      </c>
      <c r="C22" s="30">
        <f>C12/C18</f>
        <v>4285.71428571429</v>
      </c>
      <c r="D22" s="37" t="str">
        <f>(IF(C25&gt;1,"Team Should Work "&amp;ROUND(C25-1,2)&amp;" more efficiently","Team Can Work "&amp;ROUND(1-C25,2)&amp;" less efficient"))</f>
        <v>Team Should Work 0,04 more efficiently</v>
      </c>
    </row>
    <row r="23" spans="2:4">
      <c r="B23" s="8" t="s">
        <v>20</v>
      </c>
      <c r="C23" s="30">
        <f>C22-C13</f>
        <v>2785.71428571429</v>
      </c>
      <c r="D23" s="38"/>
    </row>
    <row r="24" spans="2:4">
      <c r="B24" s="8" t="s">
        <v>21</v>
      </c>
      <c r="C24" s="30">
        <f>C12-C22</f>
        <v>-285.714285714285</v>
      </c>
      <c r="D24" s="38"/>
    </row>
    <row r="25" ht="15.75" spans="2:4">
      <c r="B25" s="12" t="s">
        <v>22</v>
      </c>
      <c r="C25" s="39">
        <f>(C12-C15)/(C12-C13)</f>
        <v>1.04</v>
      </c>
      <c r="D25" s="40"/>
    </row>
  </sheetData>
  <mergeCells count="9">
    <mergeCell ref="B2:D2"/>
    <mergeCell ref="B11:C11"/>
    <mergeCell ref="B16:D16"/>
    <mergeCell ref="B21:D21"/>
    <mergeCell ref="D3:D7"/>
    <mergeCell ref="D8:D15"/>
    <mergeCell ref="D17:D18"/>
    <mergeCell ref="D19:D20"/>
    <mergeCell ref="D22:D25"/>
  </mergeCells>
  <conditionalFormatting sqref="D17:D18">
    <cfRule type="cellIs" dxfId="0" priority="7" operator="equal">
      <formula>"Under Budget"</formula>
    </cfRule>
    <cfRule type="cellIs" dxfId="1" priority="8" operator="equal">
      <formula>"Over Budget"</formula>
    </cfRule>
  </conditionalFormatting>
  <conditionalFormatting sqref="D19:D20">
    <cfRule type="cellIs" dxfId="1" priority="3" operator="equal">
      <formula>"Behind Schedule"</formula>
    </cfRule>
    <cfRule type="cellIs" dxfId="0" priority="4" operator="equal">
      <formula>"Ahead of Schedule"</formula>
    </cfRule>
  </conditionalFormatting>
  <conditionalFormatting sqref="C17;C24;C19">
    <cfRule type="cellIs" dxfId="0" priority="1" operator="greaterThan">
      <formula>0</formula>
    </cfRule>
    <cfRule type="cellIs" dxfId="1" priority="2" operator="lessThan">
      <formula>0</formula>
    </cfRule>
  </conditionalFormatting>
  <hyperlinks>
    <hyperlink ref="D8" r:id="rId1" display="Find more at:&#10;https://egecangun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EVM Calculator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Ege Can</dc:creator>
  <cp:lastModifiedBy>Ege Can Gün</cp:lastModifiedBy>
  <dcterms:created xsi:type="dcterms:W3CDTF">2025-07-21T09:59:00Z</dcterms:created>
  <dcterms:modified xsi:type="dcterms:W3CDTF">2026-06-14T15:46:54Z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DEC7D520090C45569E5CAFB1E2E697C2_12</vt:lpwstr>
  </property>
  <property fmtid="{D5CDD505-2E9C-101B-9397-08002B2CF9AE}" pid="3" name="KSOProductBuildVer">
    <vt:lpwstr>1033-12.2.0.22549</vt:lpwstr>
  </property>
</Properties>
</file>